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240" windowWidth="18630" windowHeight="9015"/>
  </bookViews>
  <sheets>
    <sheet name="11.10.2021" sheetId="1" r:id="rId1"/>
  </sheets>
  <definedNames>
    <definedName name="_xlnm.Print_Area" localSheetId="0">'11.10.2021'!$A$3:$O$53</definedName>
  </definedNames>
  <calcPr calcId="145621"/>
</workbook>
</file>

<file path=xl/calcChain.xml><?xml version="1.0" encoding="utf-8"?>
<calcChain xmlns="http://schemas.openxmlformats.org/spreadsheetml/2006/main">
  <c r="H47" i="1" l="1"/>
  <c r="H48" i="1"/>
  <c r="H49" i="1"/>
  <c r="H45" i="1"/>
  <c r="H43" i="1"/>
  <c r="H41" i="1"/>
  <c r="M49" i="1"/>
  <c r="M47" i="1"/>
  <c r="M45" i="1"/>
  <c r="M43" i="1"/>
  <c r="L49" i="1"/>
  <c r="L47" i="1"/>
  <c r="L45" i="1"/>
  <c r="L43" i="1"/>
  <c r="K49" i="1"/>
  <c r="N47" i="1"/>
  <c r="K45" i="1"/>
  <c r="H40" i="1"/>
  <c r="L40" i="1"/>
  <c r="N48" i="1"/>
  <c r="H16" i="1"/>
  <c r="L16" i="1"/>
  <c r="N41" i="1"/>
  <c r="L41" i="1"/>
  <c r="K41" i="1"/>
  <c r="K15" i="1"/>
  <c r="L15" i="1"/>
  <c r="M15" i="1"/>
  <c r="N15" i="1"/>
  <c r="I16" i="1"/>
  <c r="M16" i="1"/>
  <c r="K17" i="1"/>
  <c r="L17" i="1"/>
  <c r="M17" i="1"/>
  <c r="N17" i="1"/>
  <c r="K18" i="1"/>
  <c r="L18" i="1"/>
  <c r="M18" i="1"/>
  <c r="N18" i="1"/>
  <c r="C19" i="1"/>
  <c r="K19" i="1"/>
  <c r="L19" i="1"/>
  <c r="M19" i="1"/>
  <c r="N19" i="1"/>
  <c r="K20" i="1"/>
  <c r="L20" i="1"/>
  <c r="M20" i="1"/>
  <c r="N20" i="1"/>
  <c r="K21" i="1"/>
  <c r="L21" i="1"/>
  <c r="M21" i="1"/>
  <c r="N21" i="1"/>
  <c r="C22" i="1"/>
  <c r="H22" i="1"/>
  <c r="K22" i="1"/>
  <c r="I22" i="1"/>
  <c r="J22" i="1"/>
  <c r="I24" i="1"/>
  <c r="H24" i="1"/>
  <c r="H25" i="1"/>
  <c r="L25" i="1"/>
  <c r="I26" i="1"/>
  <c r="H26" i="1"/>
  <c r="M26" i="1"/>
  <c r="I27" i="1"/>
  <c r="H27" i="1"/>
  <c r="H29" i="1"/>
  <c r="K29" i="1"/>
  <c r="I30" i="1"/>
  <c r="H30" i="1"/>
  <c r="I31" i="1"/>
  <c r="H31" i="1"/>
  <c r="I32" i="1"/>
  <c r="H32" i="1"/>
  <c r="C34" i="1"/>
  <c r="E34" i="1"/>
  <c r="G34" i="1"/>
  <c r="K34" i="1"/>
  <c r="L34" i="1"/>
  <c r="M34" i="1"/>
  <c r="N34" i="1"/>
  <c r="C35" i="1"/>
  <c r="D35" i="1"/>
  <c r="K35" i="1"/>
  <c r="L35" i="1"/>
  <c r="M35" i="1"/>
  <c r="N35" i="1"/>
  <c r="C36" i="1"/>
  <c r="E36" i="1"/>
  <c r="K36" i="1"/>
  <c r="L36" i="1"/>
  <c r="M36" i="1"/>
  <c r="N36" i="1"/>
  <c r="I37" i="1"/>
  <c r="H37" i="1"/>
  <c r="J37" i="1"/>
  <c r="C38" i="1"/>
  <c r="D38" i="1"/>
  <c r="E38" i="1"/>
  <c r="G38" i="1"/>
  <c r="I38" i="1"/>
  <c r="K38" i="1"/>
  <c r="L38" i="1"/>
  <c r="M38" i="1"/>
  <c r="N38" i="1"/>
  <c r="C39" i="1"/>
  <c r="E39" i="1"/>
  <c r="G39" i="1"/>
  <c r="I39" i="1"/>
  <c r="H39" i="1"/>
  <c r="I40" i="1"/>
  <c r="I48" i="1"/>
  <c r="K40" i="1"/>
  <c r="M40" i="1"/>
  <c r="N40" i="1"/>
  <c r="C43" i="1"/>
  <c r="G43" i="1"/>
  <c r="F43" i="1"/>
  <c r="F44" i="1"/>
  <c r="C44" i="1"/>
  <c r="E44" i="1"/>
  <c r="G44" i="1"/>
  <c r="I44" i="1"/>
  <c r="C45" i="1"/>
  <c r="G45" i="1"/>
  <c r="F45" i="1"/>
  <c r="F46" i="1"/>
  <c r="G46" i="1"/>
  <c r="I46" i="1"/>
  <c r="J46" i="1"/>
  <c r="C47" i="1"/>
  <c r="K47" i="1"/>
  <c r="C48" i="1"/>
  <c r="J48" i="1"/>
  <c r="C49" i="1"/>
  <c r="G49" i="1"/>
  <c r="F49" i="1"/>
  <c r="F50" i="1"/>
  <c r="C50" i="1"/>
  <c r="G50" i="1"/>
  <c r="I50" i="1"/>
  <c r="J50" i="1"/>
  <c r="K16" i="1"/>
  <c r="N16" i="1"/>
  <c r="H46" i="1"/>
  <c r="L46" i="1"/>
  <c r="M22" i="1"/>
  <c r="L22" i="1"/>
  <c r="M29" i="1"/>
  <c r="N22" i="1"/>
  <c r="L29" i="1"/>
  <c r="K25" i="1"/>
  <c r="M25" i="1"/>
  <c r="N29" i="1"/>
  <c r="K43" i="1"/>
  <c r="K24" i="1"/>
  <c r="M24" i="1"/>
  <c r="L26" i="1"/>
  <c r="L27" i="1"/>
  <c r="M27" i="1"/>
  <c r="K27" i="1"/>
  <c r="N27" i="1"/>
  <c r="N43" i="1"/>
  <c r="N25" i="1"/>
  <c r="K39" i="1"/>
  <c r="L39" i="1"/>
  <c r="N39" i="1"/>
  <c r="M39" i="1"/>
  <c r="K37" i="1"/>
  <c r="M37" i="1"/>
  <c r="L37" i="1"/>
  <c r="N37" i="1"/>
  <c r="N24" i="1"/>
  <c r="H44" i="1"/>
  <c r="N44" i="1"/>
  <c r="N26" i="1"/>
  <c r="L24" i="1"/>
  <c r="K26" i="1"/>
  <c r="L32" i="1"/>
  <c r="M32" i="1"/>
  <c r="N32" i="1"/>
  <c r="K32" i="1"/>
  <c r="K31" i="1"/>
  <c r="N31" i="1"/>
  <c r="L31" i="1"/>
  <c r="M31" i="1"/>
  <c r="N30" i="1"/>
  <c r="M30" i="1"/>
  <c r="K30" i="1"/>
  <c r="L30" i="1"/>
  <c r="N49" i="1"/>
  <c r="H50" i="1"/>
  <c r="K50" i="1"/>
  <c r="L48" i="1"/>
  <c r="K48" i="1"/>
  <c r="M48" i="1"/>
  <c r="M46" i="1"/>
  <c r="N45" i="1"/>
  <c r="L50" i="1"/>
  <c r="M44" i="1"/>
  <c r="L44" i="1"/>
  <c r="K44" i="1"/>
  <c r="K46" i="1"/>
  <c r="N46" i="1"/>
  <c r="M41" i="1"/>
  <c r="M50" i="1"/>
  <c r="N50" i="1"/>
</calcChain>
</file>

<file path=xl/sharedStrings.xml><?xml version="1.0" encoding="utf-8"?>
<sst xmlns="http://schemas.openxmlformats.org/spreadsheetml/2006/main" count="88" uniqueCount="73">
  <si>
    <t>Утверждаю:</t>
  </si>
  <si>
    <t>Наименование изделия</t>
  </si>
  <si>
    <t xml:space="preserve">Цена с НДС, в рублях  </t>
  </si>
  <si>
    <t>Инструменты для прокола и резки кабеля</t>
  </si>
  <si>
    <t>Ножницы секторные НС-1 (Ø кабеля до 25 мм)</t>
  </si>
  <si>
    <t>Ножницы секторные НС-2М (Ø кабеля до 50 мм)</t>
  </si>
  <si>
    <t xml:space="preserve">Запчасти к НС -2М </t>
  </si>
  <si>
    <t>Запчасти к НС -2М (без лезвия)</t>
  </si>
  <si>
    <t xml:space="preserve">Запчасти к НС -3М </t>
  </si>
  <si>
    <t>Запчасти к НС -3М (без лезвия)</t>
  </si>
  <si>
    <t>Дистанционный прокол кабеля ДПК</t>
  </si>
  <si>
    <t>Инструменты для монтажа СИП</t>
  </si>
  <si>
    <t>Нож НСПС</t>
  </si>
  <si>
    <t>Наборы инструментов для кабельных работ</t>
  </si>
  <si>
    <t>Набор НКИ -3 (с палаткой монтажной)</t>
  </si>
  <si>
    <t>Набор НКИ -3 (без палатки)</t>
  </si>
  <si>
    <t>Набор НКИ -3У (с палаткой монтажной)</t>
  </si>
  <si>
    <t>Набор НКИ -3У (без палатки)</t>
  </si>
  <si>
    <t>Набор НКИ-Н (с палаткой "Кабельщик")</t>
  </si>
  <si>
    <t>Набор НКИ-Н (без палатки)</t>
  </si>
  <si>
    <t>Набор НКИ -3М (с палаткой монтажной)</t>
  </si>
  <si>
    <t>Набор НКИ -3М (без палатки)</t>
  </si>
  <si>
    <t xml:space="preserve">Набор для разделки кабеля НКР в мет. футляре </t>
  </si>
  <si>
    <t xml:space="preserve">Набор ножей ННРК в мет. футляре </t>
  </si>
  <si>
    <t xml:space="preserve">Набор коммутатчика НКО в мет. футляре </t>
  </si>
  <si>
    <t xml:space="preserve">Набор для слесарно-монтажных работ НИС в мет. футляре </t>
  </si>
  <si>
    <t xml:space="preserve">Ролик РКЛ </t>
  </si>
  <si>
    <t>Ролик РКЛ 1</t>
  </si>
  <si>
    <t>Ролик РКУ для протяжки кабеля (угловой)</t>
  </si>
  <si>
    <t xml:space="preserve">Ролики </t>
  </si>
  <si>
    <t>С учетом повышения на 15%</t>
  </si>
  <si>
    <t>старые     цены от 01.12.14г</t>
  </si>
  <si>
    <t>поднять на 5 %</t>
  </si>
  <si>
    <r>
      <rPr>
        <b/>
        <i/>
        <sz val="10"/>
        <rFont val="Times New Roman"/>
        <family val="1"/>
        <charset val="204"/>
      </rPr>
      <t xml:space="preserve">розница                  </t>
    </r>
    <r>
      <rPr>
        <b/>
        <i/>
        <sz val="12"/>
        <rFont val="Times New Roman"/>
        <family val="1"/>
        <charset val="204"/>
      </rPr>
      <t xml:space="preserve">  0%</t>
    </r>
  </si>
  <si>
    <r>
      <rPr>
        <b/>
        <i/>
        <sz val="9"/>
        <rFont val="Times New Roman"/>
        <family val="1"/>
        <charset val="204"/>
      </rPr>
      <t xml:space="preserve">от 70 до 100 тыс. рублей </t>
    </r>
    <r>
      <rPr>
        <b/>
        <i/>
        <sz val="12"/>
        <rFont val="Times New Roman"/>
        <family val="1"/>
        <charset val="204"/>
      </rPr>
      <t>3%</t>
    </r>
  </si>
  <si>
    <r>
      <rPr>
        <b/>
        <i/>
        <sz val="9"/>
        <rFont val="Times New Roman"/>
        <family val="1"/>
        <charset val="204"/>
      </rPr>
      <t xml:space="preserve">от 20 до 50 тыс. рублей </t>
    </r>
    <r>
      <rPr>
        <b/>
        <i/>
        <sz val="12"/>
        <rFont val="Times New Roman"/>
        <family val="1"/>
        <charset val="204"/>
      </rPr>
      <t>3%</t>
    </r>
  </si>
  <si>
    <r>
      <rPr>
        <b/>
        <i/>
        <sz val="9"/>
        <rFont val="Times New Roman"/>
        <family val="1"/>
        <charset val="204"/>
      </rPr>
      <t xml:space="preserve">от 50 до 100 тыс. рублей     </t>
    </r>
    <r>
      <rPr>
        <b/>
        <i/>
        <sz val="12"/>
        <rFont val="Times New Roman"/>
        <family val="1"/>
        <charset val="204"/>
      </rPr>
      <t>5%</t>
    </r>
  </si>
  <si>
    <r>
      <rPr>
        <b/>
        <i/>
        <sz val="9"/>
        <rFont val="Times New Roman"/>
        <family val="1"/>
        <charset val="204"/>
      </rPr>
      <t xml:space="preserve">от 100 до 250 тыс. рублей           </t>
    </r>
    <r>
      <rPr>
        <b/>
        <i/>
        <sz val="12"/>
        <rFont val="Times New Roman"/>
        <family val="1"/>
        <charset val="204"/>
      </rPr>
      <t>8%</t>
    </r>
  </si>
  <si>
    <t>Белов А.Г.</t>
  </si>
  <si>
    <t>в настоящее время не производится</t>
  </si>
  <si>
    <t>Прайс-лист</t>
  </si>
  <si>
    <r>
      <rPr>
        <b/>
        <i/>
        <sz val="10"/>
        <rFont val="Times New Roman"/>
        <family val="1"/>
        <charset val="204"/>
      </rPr>
      <t xml:space="preserve">розница                  </t>
    </r>
    <r>
      <rPr>
        <b/>
        <i/>
        <sz val="12"/>
        <rFont val="Times New Roman"/>
        <family val="1"/>
        <charset val="204"/>
      </rPr>
      <t xml:space="preserve">  0% (01.10.15)</t>
    </r>
  </si>
  <si>
    <t>Генеральный директор ООО "НЗЭМИ"</t>
  </si>
  <si>
    <t>розница 0% с 01.04.16г</t>
  </si>
  <si>
    <t xml:space="preserve">розница 0% </t>
  </si>
  <si>
    <t>anna2581511@mail.ru</t>
  </si>
  <si>
    <t>Ножницы секторные НС-3М(Ø бронированного кабеля до 70 мм)</t>
  </si>
  <si>
    <t xml:space="preserve">                        603061, г. Н.Новгород, ул. Адмирала Нахимова, 13, помещение 5</t>
  </si>
  <si>
    <r>
      <rPr>
        <b/>
        <i/>
        <sz val="10"/>
        <rFont val="Times New Roman"/>
        <family val="1"/>
        <charset val="204"/>
      </rPr>
      <t xml:space="preserve">розница   </t>
    </r>
    <r>
      <rPr>
        <b/>
        <i/>
        <sz val="12"/>
        <rFont val="Times New Roman"/>
        <family val="1"/>
        <charset val="204"/>
      </rPr>
      <t>0%</t>
    </r>
  </si>
  <si>
    <t>Палатка «Кабельщик» (новая)</t>
  </si>
  <si>
    <t xml:space="preserve">Палатка монтажная с каркасом </t>
  </si>
  <si>
    <t>Набор электромонтажника НЭ в мет. футляре</t>
  </si>
  <si>
    <r>
      <rPr>
        <b/>
        <i/>
        <sz val="9"/>
        <rFont val="Times New Roman"/>
        <family val="1"/>
        <charset val="204"/>
      </rPr>
      <t xml:space="preserve">более 250     тыс. рублей   </t>
    </r>
    <r>
      <rPr>
        <b/>
        <i/>
        <sz val="12"/>
        <rFont val="Times New Roman"/>
        <family val="1"/>
        <charset val="204"/>
      </rPr>
      <t>10%</t>
    </r>
  </si>
  <si>
    <r>
      <rPr>
        <b/>
        <i/>
        <sz val="9"/>
        <rFont val="Times New Roman"/>
        <family val="1"/>
        <charset val="204"/>
      </rPr>
      <t xml:space="preserve">более 250     тыс. рублей  </t>
    </r>
    <r>
      <rPr>
        <b/>
        <i/>
        <sz val="12"/>
        <rFont val="Times New Roman"/>
        <family val="1"/>
        <charset val="204"/>
      </rPr>
      <t>10%</t>
    </r>
  </si>
  <si>
    <r>
      <rPr>
        <b/>
        <i/>
        <sz val="9"/>
        <rFont val="Times New Roman"/>
        <family val="1"/>
        <charset val="204"/>
      </rPr>
      <t xml:space="preserve">от 200 до 250 тыс. рублей  </t>
    </r>
    <r>
      <rPr>
        <b/>
        <i/>
        <sz val="12"/>
        <rFont val="Times New Roman"/>
        <family val="1"/>
        <charset val="204"/>
      </rPr>
      <t>8%</t>
    </r>
  </si>
  <si>
    <r>
      <rPr>
        <b/>
        <i/>
        <sz val="9"/>
        <rFont val="Times New Roman"/>
        <family val="1"/>
        <charset val="204"/>
      </rPr>
      <t xml:space="preserve">от 100 до 200 тыс. рублей </t>
    </r>
    <r>
      <rPr>
        <b/>
        <i/>
        <sz val="12"/>
        <rFont val="Times New Roman"/>
        <family val="1"/>
        <charset val="204"/>
      </rPr>
      <t>5%</t>
    </r>
  </si>
  <si>
    <r>
      <rPr>
        <b/>
        <i/>
        <sz val="9"/>
        <rFont val="Times New Roman"/>
        <family val="1"/>
        <charset val="204"/>
      </rPr>
      <t xml:space="preserve">от 100 до 250 тыс. рублей  </t>
    </r>
    <r>
      <rPr>
        <b/>
        <i/>
        <sz val="12"/>
        <rFont val="Times New Roman"/>
        <family val="1"/>
        <charset val="204"/>
      </rPr>
      <t>8%</t>
    </r>
  </si>
  <si>
    <t>розница 0% с 17.01.18г</t>
  </si>
  <si>
    <t>Объем заказа                                                                  Размер скидки</t>
  </si>
  <si>
    <t>розница 0%</t>
  </si>
  <si>
    <t>Ролик РКЛ НК</t>
  </si>
  <si>
    <t>Нож НМ-5 для снятия оболочки кабеля</t>
  </si>
  <si>
    <t xml:space="preserve">Нож НМ-3 для снятия бумажной изоляции </t>
  </si>
  <si>
    <t xml:space="preserve">Нож НМ-4 для снятия полимерной изоляции </t>
  </si>
  <si>
    <t>Набор электромонтажника НЭ до 1000В в мет. футляре</t>
  </si>
  <si>
    <t>Актуальную информацию уточняйте у менеджера.</t>
  </si>
  <si>
    <t>Прайс-лист не является публичной офертой, указанные в нем цены могут изменены.</t>
  </si>
  <si>
    <t>повышение на 5% розница 0% с округлением с 11.01.2020</t>
  </si>
  <si>
    <t>Объем заказа (размер скидки)</t>
  </si>
  <si>
    <t>розница 0% 14.05.2021г</t>
  </si>
  <si>
    <t>от 11.10.2021г.</t>
  </si>
  <si>
    <t>Где купить:</t>
  </si>
  <si>
    <t xml:space="preserve">ООО "КОМПАНИЯ ОПТУЛС"
Москва, ул.Иловайская, д.3с2
Тел.: +7 (495) 646-00-96
sale@opttools.ru
www.opttools.ru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</si>
</sst>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u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/>
    <xf numFmtId="1" fontId="6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 wrapText="1" indent="1"/>
    </xf>
    <xf numFmtId="0" fontId="6" fillId="0" borderId="0" xfId="0" applyFont="1" applyBorder="1"/>
    <xf numFmtId="1" fontId="6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3" fontId="1" fillId="0" borderId="0" xfId="0" applyNumberFormat="1" applyFont="1" applyBorder="1" applyAlignment="1">
      <alignment horizontal="right"/>
    </xf>
    <xf numFmtId="0" fontId="6" fillId="2" borderId="0" xfId="0" applyFont="1" applyFill="1" applyBorder="1" applyAlignment="1"/>
    <xf numFmtId="1" fontId="6" fillId="2" borderId="0" xfId="0" applyNumberFormat="1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5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Border="1" applyAlignment="1"/>
    <xf numFmtId="0" fontId="6" fillId="0" borderId="0" xfId="0" applyFont="1" applyFill="1" applyBorder="1"/>
    <xf numFmtId="3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/>
    </xf>
    <xf numFmtId="14" fontId="19" fillId="0" borderId="0" xfId="0" applyNumberFormat="1" applyFont="1" applyFill="1" applyBorder="1" applyAlignment="1">
      <alignment horizontal="left"/>
    </xf>
    <xf numFmtId="14" fontId="17" fillId="0" borderId="0" xfId="1" applyNumberFormat="1" applyFont="1" applyFill="1" applyBorder="1" applyAlignment="1" applyProtection="1">
      <alignment horizontal="lef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 vertical="center" wrapText="1" indent="1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wrapText="1" indent="1"/>
    </xf>
    <xf numFmtId="3" fontId="5" fillId="3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/>
    <xf numFmtId="3" fontId="2" fillId="3" borderId="0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3" fillId="3" borderId="0" xfId="0" applyNumberFormat="1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570547</xdr:colOff>
      <xdr:row>13</xdr:row>
      <xdr:rowOff>0</xdr:rowOff>
    </xdr:from>
    <xdr:ext cx="941743" cy="264560"/>
    <xdr:sp macro="" textlink="">
      <xdr:nvSpPr>
        <xdr:cNvPr id="3" name="TextBox 2"/>
        <xdr:cNvSpPr txBox="1"/>
      </xdr:nvSpPr>
      <xdr:spPr>
        <a:xfrm>
          <a:off x="7548562" y="333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257175</xdr:colOff>
      <xdr:row>2</xdr:row>
      <xdr:rowOff>47625</xdr:rowOff>
    </xdr:from>
    <xdr:to>
      <xdr:col>0</xdr:col>
      <xdr:colOff>2047875</xdr:colOff>
      <xdr:row>9</xdr:row>
      <xdr:rowOff>57150</xdr:rowOff>
    </xdr:to>
    <xdr:pic>
      <xdr:nvPicPr>
        <xdr:cNvPr id="344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7625"/>
          <a:ext cx="17907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258151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tabSelected="1" topLeftCell="A3" zoomScale="115" zoomScaleNormal="115" zoomScaleSheetLayoutView="115" workbookViewId="0">
      <selection activeCell="A3" sqref="A3"/>
    </sheetView>
  </sheetViews>
  <sheetFormatPr defaultRowHeight="12.75" x14ac:dyDescent="0.2"/>
  <cols>
    <col min="1" max="1" width="59.28515625" style="1" customWidth="1"/>
    <col min="2" max="2" width="9" style="1" hidden="1" customWidth="1"/>
    <col min="3" max="3" width="0.140625" style="15" hidden="1" customWidth="1"/>
    <col min="4" max="4" width="28.85546875" style="16" hidden="1" customWidth="1"/>
    <col min="5" max="5" width="8.140625" style="16" hidden="1" customWidth="1"/>
    <col min="6" max="6" width="0.140625" style="16" customWidth="1"/>
    <col min="7" max="7" width="0.140625" style="16" hidden="1" customWidth="1"/>
    <col min="8" max="8" width="23.85546875" style="16" customWidth="1"/>
    <col min="9" max="9" width="21" style="16" hidden="1" customWidth="1"/>
    <col min="10" max="10" width="0.140625" style="16" hidden="1" customWidth="1"/>
    <col min="11" max="11" width="11.85546875" style="16" customWidth="1"/>
    <col min="12" max="12" width="13.5703125" style="16" customWidth="1"/>
    <col min="13" max="13" width="13.42578125" style="16" customWidth="1"/>
    <col min="14" max="14" width="12.140625" style="1" customWidth="1"/>
    <col min="15" max="15" width="0.140625" style="56" customWidth="1"/>
    <col min="16" max="16384" width="9.140625" style="1"/>
  </cols>
  <sheetData>
    <row r="1" spans="1:23" hidden="1" x14ac:dyDescent="0.2"/>
    <row r="2" spans="1:23" hidden="1" x14ac:dyDescent="0.2"/>
    <row r="3" spans="1:23" ht="15.75" x14ac:dyDescent="0.25">
      <c r="A3" s="22"/>
      <c r="B3" s="2"/>
      <c r="C3" s="14"/>
      <c r="D3" s="11"/>
      <c r="E3" s="11"/>
      <c r="F3" s="11"/>
      <c r="G3" s="11"/>
      <c r="H3" s="11"/>
      <c r="I3" s="11"/>
      <c r="J3" s="11"/>
      <c r="K3" s="11"/>
      <c r="L3" s="11"/>
      <c r="M3" s="2" t="s">
        <v>0</v>
      </c>
    </row>
    <row r="4" spans="1:23" ht="15.75" x14ac:dyDescent="0.25">
      <c r="A4" s="22"/>
      <c r="B4" s="2"/>
      <c r="C4" s="14"/>
      <c r="D4" s="11"/>
      <c r="E4" s="11"/>
      <c r="F4" s="11"/>
      <c r="G4" s="11"/>
      <c r="H4" s="11"/>
      <c r="I4" s="11"/>
      <c r="J4" s="11"/>
      <c r="K4" s="78" t="s">
        <v>42</v>
      </c>
      <c r="L4" s="78"/>
      <c r="M4" s="78"/>
      <c r="N4" s="78"/>
    </row>
    <row r="5" spans="1:23" ht="26.25" customHeight="1" x14ac:dyDescent="0.25">
      <c r="A5" s="22"/>
      <c r="B5" s="2"/>
      <c r="C5" s="14"/>
      <c r="D5" s="22"/>
      <c r="E5" s="22"/>
      <c r="F5" s="77"/>
      <c r="G5" s="77"/>
      <c r="H5" s="77"/>
      <c r="I5" s="77"/>
      <c r="J5" s="77"/>
      <c r="K5" s="79" t="s">
        <v>38</v>
      </c>
      <c r="L5" s="79"/>
      <c r="M5" s="79"/>
      <c r="N5" s="79"/>
    </row>
    <row r="6" spans="1:23" ht="16.5" customHeight="1" x14ac:dyDescent="0.2">
      <c r="A6" s="83" t="s">
        <v>40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23" ht="18.75" customHeight="1" x14ac:dyDescent="0.2">
      <c r="A7" s="75" t="s">
        <v>47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23" ht="18.75" customHeight="1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23" ht="0.75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23" s="3" customFormat="1" ht="17.25" customHeight="1" x14ac:dyDescent="0.25">
      <c r="A10"/>
      <c r="B10" s="33"/>
      <c r="C10" s="34"/>
      <c r="D10" s="35"/>
      <c r="E10" s="36" t="s">
        <v>45</v>
      </c>
      <c r="F10" s="36"/>
      <c r="G10" s="36"/>
      <c r="H10" s="36"/>
      <c r="I10" s="36"/>
      <c r="J10" s="36"/>
      <c r="K10" s="35"/>
      <c r="L10" s="35"/>
      <c r="M10" s="82" t="s">
        <v>70</v>
      </c>
      <c r="N10" s="82"/>
      <c r="O10" s="56"/>
    </row>
    <row r="11" spans="1:23" ht="4.5" customHeight="1" x14ac:dyDescent="0.2">
      <c r="A11" s="17"/>
      <c r="B11" s="17"/>
      <c r="C11" s="18"/>
      <c r="D11" s="19"/>
      <c r="E11" s="19"/>
      <c r="F11" s="19"/>
      <c r="G11" s="19"/>
      <c r="H11" s="19"/>
      <c r="I11" s="19"/>
      <c r="J11" s="19"/>
      <c r="K11" s="20"/>
      <c r="L11" s="20"/>
      <c r="M11" s="20"/>
      <c r="N11" s="4"/>
      <c r="W11" s="5"/>
    </row>
    <row r="12" spans="1:23" s="21" customFormat="1" ht="15.75" customHeight="1" x14ac:dyDescent="0.2">
      <c r="A12" s="41" t="s">
        <v>1</v>
      </c>
      <c r="B12" s="41"/>
      <c r="C12" s="80" t="s">
        <v>2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57"/>
      <c r="W12" s="5"/>
    </row>
    <row r="13" spans="1:23" s="23" customFormat="1" ht="56.45" customHeight="1" x14ac:dyDescent="0.2">
      <c r="A13" s="42" t="s">
        <v>68</v>
      </c>
      <c r="B13" s="43" t="s">
        <v>31</v>
      </c>
      <c r="C13" s="44" t="s">
        <v>30</v>
      </c>
      <c r="D13" s="54"/>
      <c r="E13" s="50" t="s">
        <v>48</v>
      </c>
      <c r="F13" s="51" t="s">
        <v>59</v>
      </c>
      <c r="G13" s="51" t="s">
        <v>57</v>
      </c>
      <c r="H13" s="74" t="s">
        <v>59</v>
      </c>
      <c r="I13" s="45" t="s">
        <v>69</v>
      </c>
      <c r="J13" s="45" t="s">
        <v>67</v>
      </c>
      <c r="K13" s="46" t="s">
        <v>35</v>
      </c>
      <c r="L13" s="46" t="s">
        <v>36</v>
      </c>
      <c r="M13" s="46" t="s">
        <v>37</v>
      </c>
      <c r="N13" s="46" t="s">
        <v>53</v>
      </c>
      <c r="O13" s="58"/>
      <c r="W13" s="8"/>
    </row>
    <row r="14" spans="1:23" s="21" customFormat="1" ht="19.5" customHeight="1" x14ac:dyDescent="0.2">
      <c r="A14" s="47" t="s">
        <v>3</v>
      </c>
      <c r="B14" s="47"/>
      <c r="C14" s="48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57"/>
      <c r="V14" s="9"/>
    </row>
    <row r="15" spans="1:23" ht="15.75" customHeight="1" x14ac:dyDescent="0.2">
      <c r="A15" s="25" t="s">
        <v>4</v>
      </c>
      <c r="B15" s="26">
        <v>1830</v>
      </c>
      <c r="C15" s="27">
        <v>2110</v>
      </c>
      <c r="D15" s="28"/>
      <c r="E15" s="27">
        <v>2110</v>
      </c>
      <c r="F15" s="27">
        <v>2110</v>
      </c>
      <c r="G15" s="27">
        <v>2110</v>
      </c>
      <c r="H15" s="27">
        <v>2320</v>
      </c>
      <c r="I15" s="27">
        <v>2320</v>
      </c>
      <c r="J15" s="27">
        <v>2220</v>
      </c>
      <c r="K15" s="29">
        <f t="shared" ref="K15:K22" si="0">H15*0.97</f>
        <v>2250.4</v>
      </c>
      <c r="L15" s="29">
        <f>H15*0.95</f>
        <v>2204</v>
      </c>
      <c r="M15" s="29">
        <f>H15*0.92</f>
        <v>2134.4</v>
      </c>
      <c r="N15" s="95">
        <f>H15*0.9</f>
        <v>2088</v>
      </c>
      <c r="V15" s="9"/>
    </row>
    <row r="16" spans="1:23" ht="15.75" customHeight="1" x14ac:dyDescent="0.2">
      <c r="A16" s="25" t="s">
        <v>5</v>
      </c>
      <c r="B16" s="26">
        <v>3950</v>
      </c>
      <c r="C16" s="27">
        <v>4550</v>
      </c>
      <c r="D16" s="28"/>
      <c r="E16" s="27">
        <v>4550</v>
      </c>
      <c r="F16" s="27">
        <v>4550</v>
      </c>
      <c r="G16" s="27">
        <v>4550</v>
      </c>
      <c r="H16" s="27">
        <f>E16*1.1</f>
        <v>5005</v>
      </c>
      <c r="I16" s="27">
        <f>F16*1.1</f>
        <v>5005</v>
      </c>
      <c r="J16" s="27">
        <v>4780</v>
      </c>
      <c r="K16" s="29">
        <f t="shared" si="0"/>
        <v>4854.8499999999995</v>
      </c>
      <c r="L16" s="29">
        <f t="shared" ref="L16:L22" si="1">H16*0.95</f>
        <v>4754.75</v>
      </c>
      <c r="M16" s="29">
        <f t="shared" ref="M16:M22" si="2">H16*0.92</f>
        <v>4604.6000000000004</v>
      </c>
      <c r="N16" s="95">
        <f t="shared" ref="N16:N21" si="3">H16*0.9</f>
        <v>4504.5</v>
      </c>
      <c r="V16" s="5"/>
    </row>
    <row r="17" spans="1:23" s="7" customFormat="1" ht="21" customHeight="1" x14ac:dyDescent="0.2">
      <c r="A17" s="25" t="s">
        <v>46</v>
      </c>
      <c r="B17" s="24">
        <v>6950</v>
      </c>
      <c r="C17" s="27">
        <v>7990</v>
      </c>
      <c r="D17" s="54"/>
      <c r="E17" s="27">
        <v>7990</v>
      </c>
      <c r="F17" s="27">
        <v>7990</v>
      </c>
      <c r="G17" s="27">
        <v>7990</v>
      </c>
      <c r="H17" s="27">
        <v>8790</v>
      </c>
      <c r="I17" s="27">
        <v>8790</v>
      </c>
      <c r="J17" s="27">
        <v>8390</v>
      </c>
      <c r="K17" s="29">
        <f t="shared" si="0"/>
        <v>8526.2999999999993</v>
      </c>
      <c r="L17" s="29">
        <f t="shared" si="1"/>
        <v>8350.5</v>
      </c>
      <c r="M17" s="29">
        <f t="shared" si="2"/>
        <v>8086.8</v>
      </c>
      <c r="N17" s="95">
        <f t="shared" si="3"/>
        <v>7911</v>
      </c>
      <c r="O17" s="87"/>
      <c r="V17" s="10"/>
    </row>
    <row r="18" spans="1:23" ht="15.75" customHeight="1" x14ac:dyDescent="0.2">
      <c r="A18" s="30" t="s">
        <v>6</v>
      </c>
      <c r="B18" s="26">
        <v>1670</v>
      </c>
      <c r="C18" s="27">
        <v>1920</v>
      </c>
      <c r="D18" s="28"/>
      <c r="E18" s="27">
        <v>1920</v>
      </c>
      <c r="F18" s="27">
        <v>1920</v>
      </c>
      <c r="G18" s="27">
        <v>1920</v>
      </c>
      <c r="H18" s="27">
        <v>2115</v>
      </c>
      <c r="I18" s="27">
        <v>2115</v>
      </c>
      <c r="J18" s="27">
        <v>2020</v>
      </c>
      <c r="K18" s="29">
        <f t="shared" si="0"/>
        <v>2051.5499999999997</v>
      </c>
      <c r="L18" s="29">
        <f t="shared" si="1"/>
        <v>2009.25</v>
      </c>
      <c r="M18" s="29">
        <f t="shared" si="2"/>
        <v>1945.8000000000002</v>
      </c>
      <c r="N18" s="95">
        <f t="shared" si="3"/>
        <v>1903.5</v>
      </c>
      <c r="V18" s="5"/>
    </row>
    <row r="19" spans="1:23" ht="15.75" customHeight="1" x14ac:dyDescent="0.2">
      <c r="A19" s="30" t="s">
        <v>7</v>
      </c>
      <c r="B19" s="26">
        <v>1200</v>
      </c>
      <c r="C19" s="27">
        <f>B19+B19*15%</f>
        <v>1380</v>
      </c>
      <c r="D19" s="28"/>
      <c r="E19" s="27">
        <v>1380</v>
      </c>
      <c r="F19" s="27">
        <v>1380</v>
      </c>
      <c r="G19" s="27">
        <v>1380</v>
      </c>
      <c r="H19" s="27">
        <v>1520</v>
      </c>
      <c r="I19" s="27">
        <v>1520</v>
      </c>
      <c r="J19" s="27">
        <v>1450</v>
      </c>
      <c r="K19" s="29">
        <f t="shared" si="0"/>
        <v>1474.3999999999999</v>
      </c>
      <c r="L19" s="29">
        <f t="shared" si="1"/>
        <v>1444</v>
      </c>
      <c r="M19" s="29">
        <f t="shared" si="2"/>
        <v>1398.4</v>
      </c>
      <c r="N19" s="95">
        <f t="shared" si="3"/>
        <v>1368</v>
      </c>
      <c r="V19" s="5"/>
    </row>
    <row r="20" spans="1:23" ht="15.75" customHeight="1" x14ac:dyDescent="0.2">
      <c r="A20" s="30" t="s">
        <v>8</v>
      </c>
      <c r="B20" s="26">
        <v>2500</v>
      </c>
      <c r="C20" s="27">
        <v>2880</v>
      </c>
      <c r="D20" s="28"/>
      <c r="E20" s="27">
        <v>2880</v>
      </c>
      <c r="F20" s="27">
        <v>2880</v>
      </c>
      <c r="G20" s="27">
        <v>2880</v>
      </c>
      <c r="H20" s="27">
        <v>3170</v>
      </c>
      <c r="I20" s="27">
        <v>3170</v>
      </c>
      <c r="J20" s="27">
        <v>3025</v>
      </c>
      <c r="K20" s="29">
        <f t="shared" si="0"/>
        <v>3074.9</v>
      </c>
      <c r="L20" s="29">
        <f t="shared" si="1"/>
        <v>3011.5</v>
      </c>
      <c r="M20" s="29">
        <f t="shared" si="2"/>
        <v>2916.4</v>
      </c>
      <c r="N20" s="95">
        <f t="shared" si="3"/>
        <v>2853</v>
      </c>
      <c r="V20" s="5"/>
    </row>
    <row r="21" spans="1:23" ht="15.75" customHeight="1" x14ac:dyDescent="0.2">
      <c r="A21" s="30" t="s">
        <v>9</v>
      </c>
      <c r="B21" s="26">
        <v>1400</v>
      </c>
      <c r="C21" s="27">
        <v>1650</v>
      </c>
      <c r="D21" s="28"/>
      <c r="E21" s="27">
        <v>1610</v>
      </c>
      <c r="F21" s="27">
        <v>1610</v>
      </c>
      <c r="G21" s="27">
        <v>1610</v>
      </c>
      <c r="H21" s="27">
        <v>1780</v>
      </c>
      <c r="I21" s="27">
        <v>1780</v>
      </c>
      <c r="J21" s="27">
        <v>1695</v>
      </c>
      <c r="K21" s="29">
        <f t="shared" si="0"/>
        <v>1726.6</v>
      </c>
      <c r="L21" s="29">
        <f t="shared" si="1"/>
        <v>1691</v>
      </c>
      <c r="M21" s="29">
        <f t="shared" si="2"/>
        <v>1637.6000000000001</v>
      </c>
      <c r="N21" s="95">
        <f t="shared" si="3"/>
        <v>1602</v>
      </c>
      <c r="V21" s="5"/>
    </row>
    <row r="22" spans="1:23" s="12" customFormat="1" ht="15.75" customHeight="1" x14ac:dyDescent="0.2">
      <c r="A22" s="25" t="s">
        <v>10</v>
      </c>
      <c r="B22" s="24">
        <v>24000</v>
      </c>
      <c r="C22" s="27">
        <f>B22+B22*15%</f>
        <v>27600</v>
      </c>
      <c r="D22" s="53"/>
      <c r="E22" s="24">
        <v>24000</v>
      </c>
      <c r="F22" s="24">
        <v>24000</v>
      </c>
      <c r="G22" s="24">
        <v>24000</v>
      </c>
      <c r="H22" s="27">
        <f>E22*1.1</f>
        <v>26400.000000000004</v>
      </c>
      <c r="I22" s="27">
        <f>F22*1.1</f>
        <v>26400.000000000004</v>
      </c>
      <c r="J22" s="27">
        <f>F22*1.05</f>
        <v>25200</v>
      </c>
      <c r="K22" s="29">
        <f t="shared" si="0"/>
        <v>25608.000000000004</v>
      </c>
      <c r="L22" s="29">
        <f t="shared" si="1"/>
        <v>25080.000000000004</v>
      </c>
      <c r="M22" s="29">
        <f t="shared" si="2"/>
        <v>24288.000000000004</v>
      </c>
      <c r="N22" s="95">
        <f>H22*0.9</f>
        <v>23760.000000000004</v>
      </c>
      <c r="O22" s="88"/>
      <c r="V22" s="13"/>
    </row>
    <row r="23" spans="1:23" s="21" customFormat="1" ht="18.75" x14ac:dyDescent="0.2">
      <c r="A23" s="59" t="s">
        <v>11</v>
      </c>
      <c r="B23" s="60"/>
      <c r="C23" s="61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57"/>
      <c r="W23" s="5"/>
    </row>
    <row r="24" spans="1:23" ht="15.75" customHeight="1" x14ac:dyDescent="0.2">
      <c r="A24" s="32" t="s">
        <v>12</v>
      </c>
      <c r="B24" s="26">
        <v>8650</v>
      </c>
      <c r="C24" s="26">
        <v>9950</v>
      </c>
      <c r="D24" s="28"/>
      <c r="E24" s="24">
        <v>9950</v>
      </c>
      <c r="F24" s="24">
        <v>9950</v>
      </c>
      <c r="G24" s="24">
        <v>9950</v>
      </c>
      <c r="H24" s="24">
        <f>I24*1.05</f>
        <v>11492.25</v>
      </c>
      <c r="I24" s="24">
        <f>F24*1.1</f>
        <v>10945</v>
      </c>
      <c r="J24" s="24">
        <v>10450</v>
      </c>
      <c r="K24" s="29">
        <f>H24*0.97</f>
        <v>11147.4825</v>
      </c>
      <c r="L24" s="29">
        <f>H24*0.95</f>
        <v>10917.637499999999</v>
      </c>
      <c r="M24" s="29">
        <f>H24*0.92</f>
        <v>10572.87</v>
      </c>
      <c r="N24" s="95">
        <f>H24*0.9</f>
        <v>10343.025</v>
      </c>
      <c r="V24" s="5"/>
    </row>
    <row r="25" spans="1:23" ht="15.75" customHeight="1" x14ac:dyDescent="0.2">
      <c r="A25" s="25" t="s">
        <v>62</v>
      </c>
      <c r="B25" s="31">
        <v>276</v>
      </c>
      <c r="C25" s="31">
        <v>276</v>
      </c>
      <c r="D25" s="28"/>
      <c r="E25" s="27">
        <v>276</v>
      </c>
      <c r="F25" s="27">
        <v>249</v>
      </c>
      <c r="G25" s="27">
        <v>215</v>
      </c>
      <c r="H25" s="24">
        <f>I25*1.05</f>
        <v>287.7</v>
      </c>
      <c r="I25" s="27">
        <v>274</v>
      </c>
      <c r="J25" s="24">
        <v>265</v>
      </c>
      <c r="K25" s="29">
        <f>H25*0.97</f>
        <v>279.06899999999996</v>
      </c>
      <c r="L25" s="29">
        <f>H25*0.95</f>
        <v>273.315</v>
      </c>
      <c r="M25" s="29">
        <f>H25*0.92</f>
        <v>264.68400000000003</v>
      </c>
      <c r="N25" s="95">
        <f>H25*0.9</f>
        <v>258.93</v>
      </c>
      <c r="V25" s="6"/>
    </row>
    <row r="26" spans="1:23" s="37" customFormat="1" ht="15.75" customHeight="1" x14ac:dyDescent="0.2">
      <c r="A26" s="25" t="s">
        <v>63</v>
      </c>
      <c r="B26" s="31"/>
      <c r="C26" s="31"/>
      <c r="D26" s="28"/>
      <c r="E26" s="27"/>
      <c r="F26" s="27">
        <v>330</v>
      </c>
      <c r="G26" s="27">
        <v>330</v>
      </c>
      <c r="H26" s="24">
        <f>I26*1.05</f>
        <v>381.15000000000009</v>
      </c>
      <c r="I26" s="27">
        <f>F26*1.1</f>
        <v>363.00000000000006</v>
      </c>
      <c r="J26" s="24">
        <v>350</v>
      </c>
      <c r="K26" s="29">
        <f>H26*0.97</f>
        <v>369.71550000000008</v>
      </c>
      <c r="L26" s="29">
        <f>H26*0.95</f>
        <v>362.09250000000009</v>
      </c>
      <c r="M26" s="29">
        <f>H26*0.92</f>
        <v>350.65800000000007</v>
      </c>
      <c r="N26" s="95">
        <f>H26*0.9</f>
        <v>343.03500000000008</v>
      </c>
      <c r="O26" s="90"/>
      <c r="V26" s="38"/>
    </row>
    <row r="27" spans="1:23" s="37" customFormat="1" ht="15.75" customHeight="1" x14ac:dyDescent="0.2">
      <c r="A27" s="25" t="s">
        <v>61</v>
      </c>
      <c r="B27" s="31"/>
      <c r="C27" s="31"/>
      <c r="D27" s="28"/>
      <c r="E27" s="27"/>
      <c r="F27" s="27">
        <v>260</v>
      </c>
      <c r="G27" s="27"/>
      <c r="H27" s="24">
        <f>I27*1.05</f>
        <v>300.3</v>
      </c>
      <c r="I27" s="27">
        <f>F27*1.1</f>
        <v>286</v>
      </c>
      <c r="J27" s="24">
        <v>275</v>
      </c>
      <c r="K27" s="29">
        <f>H27*0.97</f>
        <v>291.291</v>
      </c>
      <c r="L27" s="29">
        <f>H27*0.95</f>
        <v>285.28500000000003</v>
      </c>
      <c r="M27" s="29">
        <f>H27*0.92</f>
        <v>276.27600000000001</v>
      </c>
      <c r="N27" s="95">
        <f>H27*0.9</f>
        <v>270.27000000000004</v>
      </c>
      <c r="O27" s="90"/>
      <c r="V27" s="38"/>
    </row>
    <row r="28" spans="1:23" ht="15.75" customHeight="1" x14ac:dyDescent="0.2">
      <c r="A28" s="62" t="s">
        <v>29</v>
      </c>
      <c r="B28" s="63"/>
      <c r="C28" s="64"/>
      <c r="D28" s="97"/>
      <c r="E28" s="97"/>
      <c r="F28" s="97"/>
      <c r="G28" s="97"/>
      <c r="H28" s="97"/>
      <c r="I28" s="97"/>
      <c r="J28" s="97"/>
      <c r="K28" s="29"/>
      <c r="L28" s="29"/>
      <c r="M28" s="29"/>
      <c r="N28" s="95"/>
      <c r="V28" s="6"/>
    </row>
    <row r="29" spans="1:23" ht="15.75" customHeight="1" x14ac:dyDescent="0.2">
      <c r="A29" s="25" t="s">
        <v>26</v>
      </c>
      <c r="B29" s="26">
        <v>1620</v>
      </c>
      <c r="C29" s="26">
        <v>1620</v>
      </c>
      <c r="D29" s="53" t="s">
        <v>39</v>
      </c>
      <c r="E29" s="24">
        <v>1620</v>
      </c>
      <c r="F29" s="24">
        <v>1620</v>
      </c>
      <c r="G29" s="24">
        <v>1620</v>
      </c>
      <c r="H29" s="24">
        <f>I29+300</f>
        <v>2090</v>
      </c>
      <c r="I29" s="24">
        <v>1790</v>
      </c>
      <c r="J29" s="24">
        <v>1710</v>
      </c>
      <c r="K29" s="29">
        <f>H29*0.97</f>
        <v>2027.3</v>
      </c>
      <c r="L29" s="29">
        <f>H29*0.95</f>
        <v>1985.5</v>
      </c>
      <c r="M29" s="29">
        <f>H29*0.92</f>
        <v>1922.8000000000002</v>
      </c>
      <c r="N29" s="95">
        <f>H29*0.9</f>
        <v>1881</v>
      </c>
      <c r="V29" s="6"/>
    </row>
    <row r="30" spans="1:23" ht="15.75" customHeight="1" x14ac:dyDescent="0.2">
      <c r="A30" s="25" t="s">
        <v>27</v>
      </c>
      <c r="B30" s="24">
        <v>1700</v>
      </c>
      <c r="C30" s="24">
        <v>1700</v>
      </c>
      <c r="D30" s="53" t="s">
        <v>39</v>
      </c>
      <c r="E30" s="24">
        <v>1700</v>
      </c>
      <c r="F30" s="24">
        <v>1700</v>
      </c>
      <c r="G30" s="24">
        <v>1700</v>
      </c>
      <c r="H30" s="24">
        <f>I30+300</f>
        <v>2170</v>
      </c>
      <c r="I30" s="24">
        <f>F30*1.1</f>
        <v>1870.0000000000002</v>
      </c>
      <c r="J30" s="24">
        <v>1790</v>
      </c>
      <c r="K30" s="29">
        <f>H30*0.97</f>
        <v>2104.9</v>
      </c>
      <c r="L30" s="29">
        <f>H30*0.95</f>
        <v>2061.5</v>
      </c>
      <c r="M30" s="29">
        <f>H30*0.92</f>
        <v>1996.4</v>
      </c>
      <c r="N30" s="95">
        <f>H30*0.9</f>
        <v>1953</v>
      </c>
      <c r="V30" s="6"/>
    </row>
    <row r="31" spans="1:23" ht="15.75" customHeight="1" x14ac:dyDescent="0.2">
      <c r="A31" s="25" t="s">
        <v>60</v>
      </c>
      <c r="B31" s="24"/>
      <c r="C31" s="24"/>
      <c r="D31" s="53"/>
      <c r="E31" s="24"/>
      <c r="F31" s="24">
        <v>1650</v>
      </c>
      <c r="G31" s="24"/>
      <c r="H31" s="24">
        <f>I31+300</f>
        <v>2115</v>
      </c>
      <c r="I31" s="24">
        <f>F31*1.1</f>
        <v>1815.0000000000002</v>
      </c>
      <c r="J31" s="24">
        <v>1740</v>
      </c>
      <c r="K31" s="29">
        <f>H31*0.97</f>
        <v>2051.5499999999997</v>
      </c>
      <c r="L31" s="29">
        <f>H31*0.95</f>
        <v>2009.25</v>
      </c>
      <c r="M31" s="29">
        <f>H31*0.92</f>
        <v>1945.8000000000002</v>
      </c>
      <c r="N31" s="95">
        <f>H31*0.9</f>
        <v>1903.5</v>
      </c>
      <c r="V31" s="6"/>
    </row>
    <row r="32" spans="1:23" ht="15.75" customHeight="1" x14ac:dyDescent="0.2">
      <c r="A32" s="25" t="s">
        <v>28</v>
      </c>
      <c r="B32" s="24">
        <v>5260</v>
      </c>
      <c r="C32" s="24">
        <v>5260</v>
      </c>
      <c r="D32" s="53" t="s">
        <v>39</v>
      </c>
      <c r="E32" s="24">
        <v>5250</v>
      </c>
      <c r="F32" s="24">
        <v>5250</v>
      </c>
      <c r="G32" s="24">
        <v>5250</v>
      </c>
      <c r="H32" s="24">
        <f>I32+900</f>
        <v>6675.0000000000009</v>
      </c>
      <c r="I32" s="24">
        <f>F32*1.1</f>
        <v>5775.0000000000009</v>
      </c>
      <c r="J32" s="24">
        <v>5520</v>
      </c>
      <c r="K32" s="29">
        <f>H32*0.97</f>
        <v>6474.7500000000009</v>
      </c>
      <c r="L32" s="29">
        <f>H32*0.95</f>
        <v>6341.2500000000009</v>
      </c>
      <c r="M32" s="29">
        <f>H32*0.92</f>
        <v>6141.0000000000009</v>
      </c>
      <c r="N32" s="95">
        <f>H32*0.9</f>
        <v>6007.5000000000009</v>
      </c>
      <c r="V32" s="6"/>
    </row>
    <row r="33" spans="1:28" ht="45.75" customHeight="1" x14ac:dyDescent="0.2">
      <c r="A33" s="65" t="s">
        <v>58</v>
      </c>
      <c r="B33" s="66" t="s">
        <v>31</v>
      </c>
      <c r="C33" s="67" t="s">
        <v>30</v>
      </c>
      <c r="D33" s="50" t="s">
        <v>41</v>
      </c>
      <c r="E33" s="50" t="s">
        <v>43</v>
      </c>
      <c r="F33" s="51" t="s">
        <v>59</v>
      </c>
      <c r="G33" s="51" t="s">
        <v>57</v>
      </c>
      <c r="H33" s="51"/>
      <c r="I33" s="51"/>
      <c r="J33" s="51" t="s">
        <v>59</v>
      </c>
      <c r="K33" s="52" t="s">
        <v>35</v>
      </c>
      <c r="L33" s="52" t="s">
        <v>36</v>
      </c>
      <c r="M33" s="52" t="s">
        <v>56</v>
      </c>
      <c r="N33" s="52" t="s">
        <v>52</v>
      </c>
      <c r="V33" s="6"/>
    </row>
    <row r="34" spans="1:28" s="39" customFormat="1" ht="19.5" customHeight="1" x14ac:dyDescent="0.2">
      <c r="A34" s="25" t="s">
        <v>22</v>
      </c>
      <c r="B34" s="26">
        <v>11960</v>
      </c>
      <c r="C34" s="24">
        <f>B34+B34*15%</f>
        <v>13754</v>
      </c>
      <c r="D34" s="24">
        <v>13755</v>
      </c>
      <c r="E34" s="24">
        <f>D34*1.05</f>
        <v>14442.75</v>
      </c>
      <c r="F34" s="24">
        <v>15920</v>
      </c>
      <c r="G34" s="24">
        <f>E34*1.05</f>
        <v>15164.887500000001</v>
      </c>
      <c r="H34" s="24">
        <v>18400</v>
      </c>
      <c r="I34" s="24">
        <v>17520</v>
      </c>
      <c r="J34" s="24">
        <v>16720</v>
      </c>
      <c r="K34" s="29">
        <f t="shared" ref="K34:K40" si="4">H34*0.97</f>
        <v>17848</v>
      </c>
      <c r="L34" s="29">
        <f t="shared" ref="L34:L40" si="5">H34*0.95</f>
        <v>17480</v>
      </c>
      <c r="M34" s="29">
        <f t="shared" ref="M34:M40" si="6">H34*0.92</f>
        <v>16928</v>
      </c>
      <c r="N34" s="29">
        <f t="shared" ref="N34:N40" si="7">H34*0.9</f>
        <v>16560</v>
      </c>
      <c r="O34" s="91"/>
      <c r="AB34" s="40"/>
    </row>
    <row r="35" spans="1:28" ht="15.75" customHeight="1" x14ac:dyDescent="0.2">
      <c r="A35" s="25" t="s">
        <v>23</v>
      </c>
      <c r="B35" s="26">
        <v>4330</v>
      </c>
      <c r="C35" s="24">
        <f>B35+B35*15%</f>
        <v>4979.5</v>
      </c>
      <c r="D35" s="24">
        <f>B35+B35*15%</f>
        <v>4979.5</v>
      </c>
      <c r="E35" s="24">
        <v>4980</v>
      </c>
      <c r="F35" s="24">
        <v>4980</v>
      </c>
      <c r="G35" s="24">
        <v>4980</v>
      </c>
      <c r="H35" s="24">
        <v>5755</v>
      </c>
      <c r="I35" s="24">
        <v>5480</v>
      </c>
      <c r="J35" s="24">
        <v>5230</v>
      </c>
      <c r="K35" s="29">
        <f t="shared" si="4"/>
        <v>5582.3499999999995</v>
      </c>
      <c r="L35" s="29">
        <f t="shared" si="5"/>
        <v>5467.25</v>
      </c>
      <c r="M35" s="29">
        <f t="shared" si="6"/>
        <v>5294.6</v>
      </c>
      <c r="N35" s="29">
        <f t="shared" si="7"/>
        <v>5179.5</v>
      </c>
      <c r="V35" s="5"/>
    </row>
    <row r="36" spans="1:28" s="37" customFormat="1" ht="15.75" customHeight="1" x14ac:dyDescent="0.2">
      <c r="A36" s="25" t="s">
        <v>64</v>
      </c>
      <c r="B36" s="26">
        <v>3580</v>
      </c>
      <c r="C36" s="24">
        <f>B36+B36*15%</f>
        <v>4117</v>
      </c>
      <c r="D36" s="24">
        <v>4115</v>
      </c>
      <c r="E36" s="24">
        <f>D36*1.05</f>
        <v>4320.75</v>
      </c>
      <c r="F36" s="24">
        <v>5198</v>
      </c>
      <c r="G36" s="24">
        <v>5250</v>
      </c>
      <c r="H36" s="24">
        <v>6010</v>
      </c>
      <c r="I36" s="24">
        <v>5720</v>
      </c>
      <c r="J36" s="24">
        <v>5460</v>
      </c>
      <c r="K36" s="29">
        <f t="shared" si="4"/>
        <v>5829.7</v>
      </c>
      <c r="L36" s="29">
        <f t="shared" si="5"/>
        <v>5709.5</v>
      </c>
      <c r="M36" s="29">
        <f t="shared" si="6"/>
        <v>5529.2</v>
      </c>
      <c r="N36" s="29">
        <f t="shared" si="7"/>
        <v>5409</v>
      </c>
      <c r="O36" s="90"/>
      <c r="V36" s="49"/>
    </row>
    <row r="37" spans="1:28" s="37" customFormat="1" ht="15.75" customHeight="1" x14ac:dyDescent="0.2">
      <c r="A37" s="25" t="s">
        <v>51</v>
      </c>
      <c r="B37" s="26"/>
      <c r="C37" s="24"/>
      <c r="D37" s="24"/>
      <c r="E37" s="24"/>
      <c r="F37" s="24">
        <v>4095</v>
      </c>
      <c r="G37" s="24">
        <v>3900</v>
      </c>
      <c r="H37" s="24">
        <f>I37*1.05</f>
        <v>4729.7250000000004</v>
      </c>
      <c r="I37" s="24">
        <f>F37*1.1</f>
        <v>4504.5</v>
      </c>
      <c r="J37" s="24">
        <f>F37*1.05</f>
        <v>4299.75</v>
      </c>
      <c r="K37" s="29">
        <f t="shared" si="4"/>
        <v>4587.8332500000006</v>
      </c>
      <c r="L37" s="29">
        <f t="shared" si="5"/>
        <v>4493.2387500000004</v>
      </c>
      <c r="M37" s="29">
        <f t="shared" si="6"/>
        <v>4351.3470000000007</v>
      </c>
      <c r="N37" s="29">
        <f t="shared" si="7"/>
        <v>4256.7525000000005</v>
      </c>
      <c r="O37" s="90"/>
      <c r="V37" s="49"/>
    </row>
    <row r="38" spans="1:28" s="37" customFormat="1" ht="15.75" customHeight="1" x14ac:dyDescent="0.2">
      <c r="A38" s="25" t="s">
        <v>24</v>
      </c>
      <c r="B38" s="26">
        <v>3122</v>
      </c>
      <c r="C38" s="24">
        <f>B38+B38*15%</f>
        <v>3590.3</v>
      </c>
      <c r="D38" s="24">
        <f>B38+B38*15%</f>
        <v>3590.3</v>
      </c>
      <c r="E38" s="24">
        <f>D38*1.05</f>
        <v>3769.8150000000005</v>
      </c>
      <c r="F38" s="24">
        <v>3959</v>
      </c>
      <c r="G38" s="24">
        <f>E38</f>
        <v>3769.8150000000005</v>
      </c>
      <c r="H38" s="24">
        <v>4575</v>
      </c>
      <c r="I38" s="24">
        <f>F38*1.1</f>
        <v>4354.9000000000005</v>
      </c>
      <c r="J38" s="24">
        <v>4160</v>
      </c>
      <c r="K38" s="29">
        <f t="shared" si="4"/>
        <v>4437.75</v>
      </c>
      <c r="L38" s="29">
        <f t="shared" si="5"/>
        <v>4346.25</v>
      </c>
      <c r="M38" s="29">
        <f t="shared" si="6"/>
        <v>4209</v>
      </c>
      <c r="N38" s="29">
        <f t="shared" si="7"/>
        <v>4117.5</v>
      </c>
      <c r="O38" s="90"/>
      <c r="V38" s="49"/>
    </row>
    <row r="39" spans="1:28" s="37" customFormat="1" ht="15.75" customHeight="1" x14ac:dyDescent="0.2">
      <c r="A39" s="25" t="s">
        <v>25</v>
      </c>
      <c r="B39" s="26">
        <v>1857</v>
      </c>
      <c r="C39" s="24">
        <f>B39+B39*15%</f>
        <v>2135.5500000000002</v>
      </c>
      <c r="D39" s="24">
        <v>2140</v>
      </c>
      <c r="E39" s="24">
        <f>D39*1.05</f>
        <v>2247</v>
      </c>
      <c r="F39" s="24">
        <v>2359</v>
      </c>
      <c r="G39" s="24">
        <f>E39</f>
        <v>2247</v>
      </c>
      <c r="H39" s="24">
        <f>I39*1.05</f>
        <v>2724.6450000000004</v>
      </c>
      <c r="I39" s="24">
        <f>F39*1.1</f>
        <v>2594.9</v>
      </c>
      <c r="J39" s="24">
        <v>2480</v>
      </c>
      <c r="K39" s="29">
        <f t="shared" si="4"/>
        <v>2642.9056500000002</v>
      </c>
      <c r="L39" s="29">
        <f t="shared" si="5"/>
        <v>2588.4127500000004</v>
      </c>
      <c r="M39" s="29">
        <f t="shared" si="6"/>
        <v>2506.6734000000006</v>
      </c>
      <c r="N39" s="29">
        <f t="shared" si="7"/>
        <v>2452.1805000000004</v>
      </c>
      <c r="O39" s="90"/>
      <c r="V39" s="49"/>
    </row>
    <row r="40" spans="1:28" ht="15.75" customHeight="1" x14ac:dyDescent="0.2">
      <c r="A40" s="69" t="s">
        <v>49</v>
      </c>
      <c r="B40" s="70"/>
      <c r="C40" s="71"/>
      <c r="D40" s="70"/>
      <c r="E40" s="72">
        <v>16200</v>
      </c>
      <c r="F40" s="72">
        <v>17700</v>
      </c>
      <c r="G40" s="72">
        <v>17700</v>
      </c>
      <c r="H40" s="72">
        <f>20445+400</f>
        <v>20845</v>
      </c>
      <c r="I40" s="72">
        <f>20445</f>
        <v>20445</v>
      </c>
      <c r="J40" s="72">
        <v>18590</v>
      </c>
      <c r="K40" s="73">
        <f t="shared" si="4"/>
        <v>20219.649999999998</v>
      </c>
      <c r="L40" s="73">
        <f t="shared" si="5"/>
        <v>19802.75</v>
      </c>
      <c r="M40" s="73">
        <f t="shared" si="6"/>
        <v>19177.400000000001</v>
      </c>
      <c r="N40" s="73">
        <f t="shared" si="7"/>
        <v>18760.5</v>
      </c>
      <c r="O40" s="90"/>
      <c r="V40" s="5"/>
    </row>
    <row r="41" spans="1:28" ht="15.75" customHeight="1" x14ac:dyDescent="0.2">
      <c r="A41" s="69" t="s">
        <v>50</v>
      </c>
      <c r="B41" s="70"/>
      <c r="C41" s="71"/>
      <c r="D41" s="70"/>
      <c r="E41" s="72">
        <v>11480</v>
      </c>
      <c r="F41" s="72">
        <v>11480</v>
      </c>
      <c r="G41" s="72">
        <v>11480</v>
      </c>
      <c r="H41" s="72">
        <f>13765+250</f>
        <v>14015</v>
      </c>
      <c r="I41" s="72">
        <v>12630</v>
      </c>
      <c r="J41" s="72">
        <v>12060</v>
      </c>
      <c r="K41" s="73">
        <f>H41*0.97</f>
        <v>13594.55</v>
      </c>
      <c r="L41" s="73">
        <f>H41*0.95</f>
        <v>13314.25</v>
      </c>
      <c r="M41" s="73">
        <f>H41*0.92</f>
        <v>12893.800000000001</v>
      </c>
      <c r="N41" s="73">
        <f>H41*0.9</f>
        <v>12613.5</v>
      </c>
      <c r="O41" s="90"/>
      <c r="V41" s="5"/>
    </row>
    <row r="42" spans="1:28" ht="38.450000000000003" customHeight="1" x14ac:dyDescent="0.2">
      <c r="A42" s="68" t="s">
        <v>13</v>
      </c>
      <c r="B42" s="50" t="s">
        <v>33</v>
      </c>
      <c r="C42" s="67" t="s">
        <v>32</v>
      </c>
      <c r="D42" s="50" t="s">
        <v>33</v>
      </c>
      <c r="E42" s="50" t="s">
        <v>44</v>
      </c>
      <c r="F42" s="51" t="s">
        <v>59</v>
      </c>
      <c r="G42" s="51" t="s">
        <v>57</v>
      </c>
      <c r="H42" s="51"/>
      <c r="I42" s="51"/>
      <c r="J42" s="51" t="s">
        <v>59</v>
      </c>
      <c r="K42" s="52" t="s">
        <v>34</v>
      </c>
      <c r="L42" s="52" t="s">
        <v>55</v>
      </c>
      <c r="M42" s="52" t="s">
        <v>54</v>
      </c>
      <c r="N42" s="52" t="s">
        <v>52</v>
      </c>
      <c r="O42" s="89"/>
      <c r="P42" s="16"/>
    </row>
    <row r="43" spans="1:28" s="37" customFormat="1" x14ac:dyDescent="0.2">
      <c r="A43" s="69" t="s">
        <v>14</v>
      </c>
      <c r="B43" s="70">
        <v>46880</v>
      </c>
      <c r="C43" s="72">
        <f t="shared" ref="C43:C50" si="8">B43+B43*5%</f>
        <v>49224</v>
      </c>
      <c r="D43" s="72"/>
      <c r="E43" s="72">
        <v>49225</v>
      </c>
      <c r="F43" s="72">
        <f>G43*1.2*1.1</f>
        <v>68225.850000000006</v>
      </c>
      <c r="G43" s="72">
        <f>E43*1.05</f>
        <v>51686.25</v>
      </c>
      <c r="H43" s="72">
        <f>78805+500+250</f>
        <v>79555</v>
      </c>
      <c r="I43" s="72">
        <v>75050</v>
      </c>
      <c r="J43" s="72">
        <v>71640</v>
      </c>
      <c r="K43" s="73">
        <f>H43*0.97</f>
        <v>77168.349999999991</v>
      </c>
      <c r="L43" s="73">
        <f>H43*0.95</f>
        <v>75577.25</v>
      </c>
      <c r="M43" s="73">
        <f>H43*0.92</f>
        <v>73190.600000000006</v>
      </c>
      <c r="N43" s="98">
        <f>H43*0.9</f>
        <v>71599.5</v>
      </c>
      <c r="O43" s="86"/>
      <c r="P43" s="55"/>
    </row>
    <row r="44" spans="1:28" s="37" customFormat="1" x14ac:dyDescent="0.2">
      <c r="A44" s="25" t="s">
        <v>15</v>
      </c>
      <c r="B44" s="26">
        <v>33900</v>
      </c>
      <c r="C44" s="24">
        <f t="shared" si="8"/>
        <v>35595</v>
      </c>
      <c r="D44" s="24"/>
      <c r="E44" s="24">
        <f>C44+C44*5%</f>
        <v>37374.75</v>
      </c>
      <c r="F44" s="24">
        <f>F43-F41</f>
        <v>56745.850000000006</v>
      </c>
      <c r="G44" s="24">
        <f>E44*1.05</f>
        <v>39243.487500000003</v>
      </c>
      <c r="H44" s="24">
        <f>H43-H41</f>
        <v>65540</v>
      </c>
      <c r="I44" s="24">
        <f>I43-I41</f>
        <v>62420</v>
      </c>
      <c r="J44" s="24">
        <v>59580</v>
      </c>
      <c r="K44" s="29">
        <f>H44*0.97</f>
        <v>63573.799999999996</v>
      </c>
      <c r="L44" s="29">
        <f>H44*0.95</f>
        <v>62263</v>
      </c>
      <c r="M44" s="29">
        <f>H44*0.92</f>
        <v>60296.800000000003</v>
      </c>
      <c r="N44" s="95">
        <f>H44*0.9</f>
        <v>58986</v>
      </c>
      <c r="O44" s="90"/>
    </row>
    <row r="45" spans="1:28" s="37" customFormat="1" x14ac:dyDescent="0.2">
      <c r="A45" s="69" t="s">
        <v>16</v>
      </c>
      <c r="B45" s="70">
        <v>36960</v>
      </c>
      <c r="C45" s="72">
        <f t="shared" si="8"/>
        <v>38808</v>
      </c>
      <c r="D45" s="72"/>
      <c r="E45" s="72">
        <v>38800</v>
      </c>
      <c r="F45" s="72">
        <f>G45*1.2*1.1</f>
        <v>53776.800000000003</v>
      </c>
      <c r="G45" s="72">
        <f>E45*1.05</f>
        <v>40740</v>
      </c>
      <c r="H45" s="72">
        <f>62120+500+250</f>
        <v>62870</v>
      </c>
      <c r="I45" s="72">
        <v>59160</v>
      </c>
      <c r="J45" s="72">
        <v>56470</v>
      </c>
      <c r="K45" s="73">
        <f t="shared" ref="K45:K50" si="9">H45*0.97</f>
        <v>60983.9</v>
      </c>
      <c r="L45" s="73">
        <f>H45*0.95</f>
        <v>59726.5</v>
      </c>
      <c r="M45" s="73">
        <f>H45*0.92</f>
        <v>57840.4</v>
      </c>
      <c r="N45" s="98">
        <f t="shared" ref="N45:N50" si="10">H45*0.9</f>
        <v>56583</v>
      </c>
      <c r="O45" s="86"/>
      <c r="P45" s="55"/>
    </row>
    <row r="46" spans="1:28" s="37" customFormat="1" x14ac:dyDescent="0.2">
      <c r="A46" s="25" t="s">
        <v>17</v>
      </c>
      <c r="B46" s="26">
        <v>23980</v>
      </c>
      <c r="C46" s="24">
        <v>25180</v>
      </c>
      <c r="D46" s="24"/>
      <c r="E46" s="24">
        <v>25180</v>
      </c>
      <c r="F46" s="24">
        <f>F45-F41</f>
        <v>42296.800000000003</v>
      </c>
      <c r="G46" s="24">
        <f>E46*1.05</f>
        <v>26439</v>
      </c>
      <c r="H46" s="24">
        <f>H45-H41</f>
        <v>48855</v>
      </c>
      <c r="I46" s="24">
        <f>I45-I41</f>
        <v>46530</v>
      </c>
      <c r="J46" s="24">
        <f>J45-J41</f>
        <v>44410</v>
      </c>
      <c r="K46" s="29">
        <f>H46*0.97</f>
        <v>47389.35</v>
      </c>
      <c r="L46" s="29">
        <f>H46*0.95</f>
        <v>46412.25</v>
      </c>
      <c r="M46" s="29">
        <f>H46*0.92</f>
        <v>44946.6</v>
      </c>
      <c r="N46" s="95">
        <f>H46*0.9</f>
        <v>43969.5</v>
      </c>
      <c r="O46" s="90"/>
    </row>
    <row r="47" spans="1:28" s="37" customFormat="1" x14ac:dyDescent="0.2">
      <c r="A47" s="69" t="s">
        <v>18</v>
      </c>
      <c r="B47" s="70">
        <v>55366</v>
      </c>
      <c r="C47" s="72">
        <f t="shared" si="8"/>
        <v>58134.3</v>
      </c>
      <c r="D47" s="72"/>
      <c r="E47" s="72">
        <v>58135</v>
      </c>
      <c r="F47" s="72">
        <v>58135</v>
      </c>
      <c r="G47" s="72">
        <v>58135</v>
      </c>
      <c r="H47" s="72">
        <f>70510+400</f>
        <v>70910</v>
      </c>
      <c r="I47" s="72">
        <v>67150</v>
      </c>
      <c r="J47" s="72">
        <v>61050</v>
      </c>
      <c r="K47" s="73">
        <f t="shared" si="9"/>
        <v>68782.7</v>
      </c>
      <c r="L47" s="73">
        <f>H47*0.95</f>
        <v>67364.5</v>
      </c>
      <c r="M47" s="73">
        <f>H47*0.92</f>
        <v>65237.200000000004</v>
      </c>
      <c r="N47" s="98">
        <f t="shared" si="10"/>
        <v>63819</v>
      </c>
      <c r="O47" s="90"/>
    </row>
    <row r="48" spans="1:28" s="37" customFormat="1" x14ac:dyDescent="0.2">
      <c r="A48" s="25" t="s">
        <v>19</v>
      </c>
      <c r="B48" s="26">
        <v>40531</v>
      </c>
      <c r="C48" s="24">
        <f t="shared" si="8"/>
        <v>42557.55</v>
      </c>
      <c r="D48" s="24"/>
      <c r="E48" s="24">
        <v>42560</v>
      </c>
      <c r="F48" s="24">
        <v>42560</v>
      </c>
      <c r="G48" s="24">
        <v>42560</v>
      </c>
      <c r="H48" s="24">
        <f>H47-H40</f>
        <v>50065</v>
      </c>
      <c r="I48" s="24">
        <f>I47-I40</f>
        <v>46705</v>
      </c>
      <c r="J48" s="24">
        <f>J47-J41</f>
        <v>48990</v>
      </c>
      <c r="K48" s="29">
        <f t="shared" si="9"/>
        <v>48563.049999999996</v>
      </c>
      <c r="L48" s="29">
        <f t="shared" ref="L48:L50" si="11">H48*0.95</f>
        <v>47561.75</v>
      </c>
      <c r="M48" s="29">
        <f t="shared" ref="M48:M50" si="12">H48*0.92</f>
        <v>46059.8</v>
      </c>
      <c r="N48" s="95">
        <f t="shared" si="10"/>
        <v>45058.5</v>
      </c>
      <c r="O48" s="90"/>
    </row>
    <row r="49" spans="1:15" s="37" customFormat="1" x14ac:dyDescent="0.2">
      <c r="A49" s="69" t="s">
        <v>20</v>
      </c>
      <c r="B49" s="72">
        <v>37990</v>
      </c>
      <c r="C49" s="72">
        <f t="shared" si="8"/>
        <v>39889.5</v>
      </c>
      <c r="D49" s="72"/>
      <c r="E49" s="72">
        <v>39890</v>
      </c>
      <c r="F49" s="72">
        <f>G49*1.2*1.1</f>
        <v>55287.540000000008</v>
      </c>
      <c r="G49" s="72">
        <f>E49*1.05</f>
        <v>41884.5</v>
      </c>
      <c r="H49" s="72">
        <f>63860+500+250</f>
        <v>64610</v>
      </c>
      <c r="I49" s="72">
        <v>60820</v>
      </c>
      <c r="J49" s="72">
        <v>58060</v>
      </c>
      <c r="K49" s="73">
        <f t="shared" si="9"/>
        <v>62671.7</v>
      </c>
      <c r="L49" s="73">
        <f>H49*0.95</f>
        <v>61379.5</v>
      </c>
      <c r="M49" s="73">
        <f>H49*0.92</f>
        <v>59441.200000000004</v>
      </c>
      <c r="N49" s="98">
        <f t="shared" si="10"/>
        <v>58149</v>
      </c>
      <c r="O49" s="90"/>
    </row>
    <row r="50" spans="1:15" s="37" customFormat="1" x14ac:dyDescent="0.2">
      <c r="A50" s="25" t="s">
        <v>21</v>
      </c>
      <c r="B50" s="26">
        <v>25010</v>
      </c>
      <c r="C50" s="24">
        <f t="shared" si="8"/>
        <v>26260.5</v>
      </c>
      <c r="D50" s="24"/>
      <c r="E50" s="24">
        <v>26270</v>
      </c>
      <c r="F50" s="24">
        <f>F49-F41</f>
        <v>43807.540000000008</v>
      </c>
      <c r="G50" s="24">
        <f>E50*1.05</f>
        <v>27583.5</v>
      </c>
      <c r="H50" s="24">
        <f>H49-H41</f>
        <v>50595</v>
      </c>
      <c r="I50" s="24">
        <f>I49-I41</f>
        <v>48190</v>
      </c>
      <c r="J50" s="24">
        <f>J49-J41</f>
        <v>46000</v>
      </c>
      <c r="K50" s="29">
        <f t="shared" si="9"/>
        <v>49077.15</v>
      </c>
      <c r="L50" s="29">
        <f t="shared" si="11"/>
        <v>48065.25</v>
      </c>
      <c r="M50" s="29">
        <f t="shared" si="12"/>
        <v>46547.4</v>
      </c>
      <c r="N50" s="95">
        <f t="shared" si="10"/>
        <v>45535.5</v>
      </c>
      <c r="O50" s="90"/>
    </row>
    <row r="51" spans="1:15" x14ac:dyDescent="0.2">
      <c r="A51" s="92" t="s">
        <v>66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0"/>
    </row>
    <row r="52" spans="1:15" x14ac:dyDescent="0.2">
      <c r="A52" s="93" t="s">
        <v>65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0"/>
    </row>
    <row r="54" spans="1:15" x14ac:dyDescent="0.2">
      <c r="A54" s="7" t="s">
        <v>71</v>
      </c>
      <c r="C54" s="84"/>
    </row>
    <row r="55" spans="1:15" ht="58.5" customHeight="1" x14ac:dyDescent="0.2">
      <c r="A55" s="85" t="s">
        <v>72</v>
      </c>
      <c r="B55" s="85"/>
      <c r="C55" s="85"/>
      <c r="D55" s="85"/>
      <c r="E55" s="85"/>
    </row>
  </sheetData>
  <sheetProtection formatCells="0" formatColumns="0" formatRows="0" insertColumns="0" insertRows="0" insertHyperlinks="0" deleteColumns="0" deleteRows="0"/>
  <mergeCells count="14">
    <mergeCell ref="A9:N9"/>
    <mergeCell ref="M10:N10"/>
    <mergeCell ref="A6:N6"/>
    <mergeCell ref="A55:E55"/>
    <mergeCell ref="A7:N7"/>
    <mergeCell ref="A8:N8"/>
    <mergeCell ref="F5:J5"/>
    <mergeCell ref="A51:N51"/>
    <mergeCell ref="A52:N52"/>
    <mergeCell ref="K4:N4"/>
    <mergeCell ref="K5:N5"/>
    <mergeCell ref="D14:N14"/>
    <mergeCell ref="D23:N23"/>
    <mergeCell ref="C12:N12"/>
  </mergeCells>
  <phoneticPr fontId="14" type="noConversion"/>
  <hyperlinks>
    <hyperlink ref="E10" r:id="rId1"/>
  </hyperlinks>
  <pageMargins left="0.70866141732283472" right="0.51181102362204722" top="0.55118110236220474" bottom="0.55118110236220474" header="0.31496062992125984" footer="0.31496062992125984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11.10.2021</vt:lpstr>
      <vt:lpstr>'11.10.2021'!Область_печати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Смолянинова</dc:creator>
  <cp:lastModifiedBy>Администратор</cp:lastModifiedBy>
  <cp:lastPrinted>2020-12-10T07:17:18Z</cp:lastPrinted>
  <dcterms:created xsi:type="dcterms:W3CDTF">2014-11-28T13:00:50Z</dcterms:created>
  <dcterms:modified xsi:type="dcterms:W3CDTF">2021-10-21T15:52:43Z</dcterms:modified>
</cp:coreProperties>
</file>